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ERIC SORGO 2024\ERIC DONNEES 2020\Dossiers Bureau 2020\Nouvelles énergies\2022_2023, 2024et 2025\LIVRE BLANC 2025\"/>
    </mc:Choice>
  </mc:AlternateContent>
  <xr:revisionPtr revIDLastSave="0" documentId="8_{CB70EABF-BE9C-4871-95FB-CD510D0E6689}" xr6:coauthVersionLast="47" xr6:coauthVersionMax="47" xr10:uidLastSave="{00000000-0000-0000-0000-000000000000}"/>
  <bookViews>
    <workbookView xWindow="28680" yWindow="-120" windowWidth="29040" windowHeight="15720" activeTab="1" xr2:uid="{0633371E-040C-354F-99E0-31BDF761FDE4}"/>
  </bookViews>
  <sheets>
    <sheet name="Exemple" sheetId="3" r:id="rId1"/>
    <sheet name="Calcul TCO" sheetId="1" r:id="rId2"/>
  </sheets>
  <externalReferences>
    <externalReference r:id="rId3"/>
  </externalReferences>
  <definedNames>
    <definedName name="CA_A">[1]Hypothèses!$C$34</definedName>
    <definedName name="CA_B">[1]Hypothèses!$C$35</definedName>
    <definedName name="CA_LIV">[1]Hypothèses!$C$36</definedName>
    <definedName name="CA_NRJ">[1]Hypothèses!$C$37</definedName>
    <definedName name="ELEC_kWhUtile">[1]Hypothèses!$D$20</definedName>
    <definedName name="ELEC_Prix">[1]Hypothèses!$E$31</definedName>
    <definedName name="EST_CAT">'[1]Marché Equipement'!$B$10:$B$24</definedName>
    <definedName name="EST_CONSO">'[1]Marché Equipement'!$D$10:$D$24</definedName>
    <definedName name="EST_ELEC">'[1]Marché Equipement'!$E$10:$E$24</definedName>
    <definedName name="EST_NBHEURE">'[1]Marché Equipement'!$C$10:$C$24</definedName>
    <definedName name="EST_PARC">'[1]Marché Equipement'!$J$10:$J$24</definedName>
    <definedName name="EST_PARCELEC">'[1]Marché Equipement'!$K$10:$K$24</definedName>
    <definedName name="EST_TYPE">'[1]Marché Equipement'!$A$10:$A$24</definedName>
    <definedName name="EST_VENTE">'[1]Marché Equipement'!$I$10:$I$24</definedName>
    <definedName name="GNR_kWhUtile">[1]Hypothèses!$D$17</definedName>
    <definedName name="GNR_Prix">[1]Hypothèses!$C$31</definedName>
    <definedName name="MiU">[1]Hypothèses!$C$41</definedName>
    <definedName name="PC_kWhMoyen">[1]Hypothèses!$C$38</definedName>
    <definedName name="VMoyenne">'[1]Rotation PowerCell'!$M$1</definedName>
    <definedName name="_xlnm.Print_Area" localSheetId="1">'Calcul TCO'!$A:$D</definedName>
    <definedName name="_xlnm.Print_Area" localSheetId="0">Exemple!$A:$F</definedName>
  </definedName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3" l="1"/>
  <c r="C35" i="3"/>
  <c r="D29" i="3"/>
  <c r="D31" i="3" s="1"/>
  <c r="C29" i="3"/>
  <c r="C31" i="3" s="1"/>
  <c r="D19" i="3"/>
  <c r="C9" i="3"/>
  <c r="D7" i="3"/>
  <c r="D9" i="3" s="1"/>
  <c r="D34" i="1"/>
  <c r="C34" i="1"/>
  <c r="D28" i="1"/>
  <c r="D30" i="1" s="1"/>
  <c r="C28" i="1"/>
  <c r="C30" i="1" s="1"/>
  <c r="D18" i="1"/>
  <c r="D6" i="1"/>
  <c r="D8" i="1" s="1"/>
  <c r="D15" i="1" s="1"/>
  <c r="C8" i="1"/>
  <c r="C11" i="1" s="1"/>
  <c r="C36" i="1" l="1"/>
  <c r="C36" i="3"/>
  <c r="D36" i="3"/>
  <c r="D20" i="3"/>
  <c r="D18" i="3"/>
  <c r="D16" i="3"/>
  <c r="D21" i="3" s="1"/>
  <c r="D12" i="3"/>
  <c r="D13" i="3" s="1"/>
  <c r="D14" i="3" s="1"/>
  <c r="C20" i="3"/>
  <c r="C18" i="3"/>
  <c r="C16" i="3"/>
  <c r="C21" i="3" s="1"/>
  <c r="C12" i="3"/>
  <c r="C13" i="3" s="1"/>
  <c r="C14" i="3" s="1"/>
  <c r="D36" i="1"/>
  <c r="C19" i="1"/>
  <c r="C15" i="1"/>
  <c r="D11" i="1"/>
  <c r="D12" i="1" s="1"/>
  <c r="D13" i="1" s="1"/>
  <c r="D19" i="1"/>
  <c r="D17" i="1"/>
  <c r="C17" i="1"/>
  <c r="C22" i="3" l="1"/>
  <c r="C24" i="3" s="1"/>
  <c r="C37" i="3" s="1"/>
  <c r="D22" i="3"/>
  <c r="D24" i="3" s="1"/>
  <c r="D37" i="3" s="1"/>
  <c r="C20" i="1"/>
  <c r="D20" i="1"/>
  <c r="D21" i="1" s="1"/>
  <c r="D23" i="1" s="1"/>
  <c r="D38" i="1" s="1"/>
  <c r="C12" i="1"/>
  <c r="C13" i="1" s="1"/>
  <c r="D38" i="3" l="1"/>
  <c r="C38" i="3"/>
  <c r="C21" i="1"/>
  <c r="C23" i="1" s="1"/>
  <c r="C38" i="1" s="1"/>
  <c r="C39" i="1" s="1"/>
  <c r="D39" i="1" l="1"/>
</calcChain>
</file>

<file path=xl/sharedStrings.xml><?xml version="1.0" encoding="utf-8"?>
<sst xmlns="http://schemas.openxmlformats.org/spreadsheetml/2006/main" count="122" uniqueCount="72">
  <si>
    <t>Remplir les cellules en VERT</t>
  </si>
  <si>
    <t>CONSTRUCTEUR</t>
  </si>
  <si>
    <t>A</t>
  </si>
  <si>
    <t>B</t>
  </si>
  <si>
    <t>Éléments de calcul</t>
  </si>
  <si>
    <t>100% Thermique</t>
  </si>
  <si>
    <t>100% Electrique</t>
  </si>
  <si>
    <t>Source</t>
  </si>
  <si>
    <t>Commentaires</t>
  </si>
  <si>
    <t>PRIX ACHAT</t>
  </si>
  <si>
    <t>Votre Concessionnaire</t>
  </si>
  <si>
    <t>Proposition de votre concessionnaire</t>
  </si>
  <si>
    <t>Aide ADEME</t>
  </si>
  <si>
    <t>Programme ADEME eTrans</t>
  </si>
  <si>
    <t>50% du surcout électrique. Vérifier votre eligibilité à l'aide.</t>
  </si>
  <si>
    <t>Aide Autre</t>
  </si>
  <si>
    <t>Prix d'achat HT</t>
  </si>
  <si>
    <t>Durée d'amortissement</t>
  </si>
  <si>
    <t>Valeur Résiduelle (%)</t>
  </si>
  <si>
    <t>La valeur résiduelle comprend à la valeur de reprise de votre équipement après la durée d'amortissement.</t>
  </si>
  <si>
    <t>Valeur résiduelle</t>
  </si>
  <si>
    <t>Coût de détention net</t>
  </si>
  <si>
    <t>Amortissement  Annuel</t>
  </si>
  <si>
    <t>% Frais financiers</t>
  </si>
  <si>
    <t>BANQUE</t>
  </si>
  <si>
    <t xml:space="preserve">Frais financier pour le financement. Généralement 4% </t>
  </si>
  <si>
    <t>Frais financiers</t>
  </si>
  <si>
    <t>Frais</t>
  </si>
  <si>
    <t>% Assurance</t>
  </si>
  <si>
    <t>ASSUREUR</t>
  </si>
  <si>
    <t>% d'assurance de votre équipement. A préciser avec votre assureur en fonction du type d'équipement. Généralement en 1 à 3%</t>
  </si>
  <si>
    <t>Assurance</t>
  </si>
  <si>
    <t>% Maintenance Annuelle</t>
  </si>
  <si>
    <t>Gain de 30% par rapport à l'électrique / Hors pneumatique &amp; usures</t>
  </si>
  <si>
    <t>Maintenance annuelle</t>
  </si>
  <si>
    <t>Frais Annuel</t>
  </si>
  <si>
    <t>Total frais Annuel</t>
  </si>
  <si>
    <t>Cout Total Annuel</t>
  </si>
  <si>
    <t>Nb Jour Utilisation</t>
  </si>
  <si>
    <t>FNTP</t>
  </si>
  <si>
    <t>COUT JOURNALIER</t>
  </si>
  <si>
    <t>Coût revient Journalier hors Energie</t>
  </si>
  <si>
    <t>Energie</t>
  </si>
  <si>
    <t>GNR</t>
  </si>
  <si>
    <t>ELEC</t>
  </si>
  <si>
    <t>Consom. Horaire GNR (l)</t>
  </si>
  <si>
    <t>Consommation horaire en carburant</t>
  </si>
  <si>
    <t>Conso. Horaire ELEC(kWh)</t>
  </si>
  <si>
    <t>Consommation horaire en électricité</t>
  </si>
  <si>
    <t>Nb Heure fonctionnement Moteur</t>
  </si>
  <si>
    <t>h</t>
  </si>
  <si>
    <t>Heure de fonctionnement du moteur // Attention, en électrique le moteur se coupe au bout de quelques secondes d'inactivités).</t>
  </si>
  <si>
    <t>Quantié Totale Energie</t>
  </si>
  <si>
    <t>Quantité d'énergie quotidienne (L ou kWh)</t>
  </si>
  <si>
    <t>Prix Achat Energie</t>
  </si>
  <si>
    <t>Prix d'Achat Energie (hors logistique)</t>
  </si>
  <si>
    <t xml:space="preserve">Coût Energie </t>
  </si>
  <si>
    <t>Coût Total Energie</t>
  </si>
  <si>
    <t>Coût horaire personnel</t>
  </si>
  <si>
    <t>Coût horaire de votre personnel</t>
  </si>
  <si>
    <t>Nb Heure pour faire le plein</t>
  </si>
  <si>
    <t>Temps passé quotidiennement pour faire le plein d'énergie</t>
  </si>
  <si>
    <t>Frais transport jusqu'au Chantier</t>
  </si>
  <si>
    <t>Frais complémentaire de transport de l'énergie jusqu'au chantier</t>
  </si>
  <si>
    <t>TOTAL COUT LOGISTIQUE</t>
  </si>
  <si>
    <t>Total coût logistique pour l'énergie</t>
  </si>
  <si>
    <t>COUT TOTAL ENERGIE</t>
  </si>
  <si>
    <t>Total Fournituré et Logistique Energie</t>
  </si>
  <si>
    <t>Cout Total / jour</t>
  </si>
  <si>
    <t>Total Prix de revient Equipement par jour</t>
  </si>
  <si>
    <t>Ecart de prix</t>
  </si>
  <si>
    <t>CONSTRUCTEUR / MATERIEL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</si>
</sst>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\ &quot;€&quot;_);[Red]\(#,##0\ &quot;€&quot;\)"/>
    <numFmt numFmtId="165" formatCode="_ * #,##0.00_)\ &quot;€&quot;_ ;_ * \(#,##0.00\)\ &quot;€&quot;_ ;_ * &quot;-&quot;??_)\ &quot;€&quot;_ ;_ @_ "/>
    <numFmt numFmtId="166" formatCode="_-* #,##0.00\ [$€-40C]_-;\-* #,##0.00\ [$€-40C]_-;_-* &quot;-&quot;??\ [$€-40C]_-;_-@_-"/>
  </numFmts>
  <fonts count="14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3"/>
      <name val="Calibri"/>
      <family val="2"/>
    </font>
    <font>
      <sz val="11"/>
      <color theme="1"/>
      <name val="Calibri"/>
      <family val="2"/>
    </font>
    <font>
      <b/>
      <sz val="11"/>
      <color theme="3"/>
      <name val="Calibri"/>
      <family val="2"/>
    </font>
    <font>
      <b/>
      <sz val="12"/>
      <color theme="1"/>
      <name val="Aptos Narrow"/>
      <family val="2"/>
      <scheme val="minor"/>
    </font>
    <font>
      <b/>
      <sz val="12"/>
      <color theme="3"/>
      <name val="Aptos Narrow"/>
      <family val="2"/>
      <scheme val="minor"/>
    </font>
    <font>
      <sz val="12"/>
      <color theme="3"/>
      <name val="Aptos Narrow"/>
      <family val="2"/>
      <scheme val="minor"/>
    </font>
    <font>
      <b/>
      <sz val="11"/>
      <color theme="3"/>
      <name val="Calibri"/>
      <family val="2"/>
    </font>
    <font>
      <b/>
      <sz val="12"/>
      <color rgb="FFFF0000"/>
      <name val="Aptos Narrow"/>
      <family val="2"/>
      <scheme val="minor"/>
    </font>
    <font>
      <b/>
      <sz val="11"/>
      <color rgb="FFFF0000"/>
      <name val="Calibri"/>
      <family val="2"/>
    </font>
    <font>
      <b/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AF2D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3CCEB"/>
        <bgColor indexed="64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8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14" fontId="3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3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/>
    </xf>
    <xf numFmtId="164" fontId="9" fillId="3" borderId="29" xfId="0" applyNumberFormat="1" applyFont="1" applyFill="1" applyBorder="1" applyAlignment="1">
      <alignment vertical="center"/>
    </xf>
    <xf numFmtId="0" fontId="9" fillId="0" borderId="28" xfId="0" applyFont="1" applyBorder="1" applyAlignment="1">
      <alignment horizontal="center" vertical="center"/>
    </xf>
    <xf numFmtId="9" fontId="8" fillId="3" borderId="29" xfId="0" applyNumberFormat="1" applyFont="1" applyFill="1" applyBorder="1" applyAlignment="1">
      <alignment horizontal="center" vertical="center"/>
    </xf>
    <xf numFmtId="9" fontId="9" fillId="3" borderId="29" xfId="0" applyNumberFormat="1" applyFont="1" applyFill="1" applyBorder="1" applyAlignment="1">
      <alignment vertical="center"/>
    </xf>
    <xf numFmtId="43" fontId="9" fillId="0" borderId="29" xfId="0" applyNumberFormat="1" applyFont="1" applyBorder="1" applyAlignment="1">
      <alignment vertical="center"/>
    </xf>
    <xf numFmtId="9" fontId="9" fillId="3" borderId="29" xfId="0" applyNumberFormat="1" applyFont="1" applyFill="1" applyBorder="1" applyAlignment="1">
      <alignment vertical="center" wrapText="1"/>
    </xf>
    <xf numFmtId="9" fontId="9" fillId="0" borderId="29" xfId="0" applyNumberFormat="1" applyFont="1" applyBorder="1" applyAlignment="1">
      <alignment vertical="center" wrapText="1"/>
    </xf>
    <xf numFmtId="43" fontId="9" fillId="3" borderId="29" xfId="0" applyNumberFormat="1" applyFont="1" applyFill="1" applyBorder="1" applyAlignment="1">
      <alignment vertical="center"/>
    </xf>
    <xf numFmtId="166" fontId="9" fillId="3" borderId="29" xfId="0" applyNumberFormat="1" applyFont="1" applyFill="1" applyBorder="1" applyAlignment="1">
      <alignment vertical="center"/>
    </xf>
    <xf numFmtId="43" fontId="4" fillId="0" borderId="7" xfId="0" applyNumberFormat="1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4" fillId="6" borderId="23" xfId="0" applyFont="1" applyFill="1" applyBorder="1" applyAlignment="1">
      <alignment horizontal="center" vertical="center"/>
    </xf>
    <xf numFmtId="1" fontId="6" fillId="6" borderId="23" xfId="0" applyNumberFormat="1" applyFont="1" applyFill="1" applyBorder="1" applyAlignment="1">
      <alignment horizontal="center" vertical="center"/>
    </xf>
    <xf numFmtId="1" fontId="6" fillId="6" borderId="24" xfId="0" applyNumberFormat="1" applyFont="1" applyFill="1" applyBorder="1" applyAlignment="1">
      <alignment horizontal="center" vertical="center"/>
    </xf>
    <xf numFmtId="0" fontId="6" fillId="6" borderId="23" xfId="0" applyFont="1" applyFill="1" applyBorder="1" applyAlignment="1">
      <alignment horizontal="center" vertical="center" wrapText="1"/>
    </xf>
    <xf numFmtId="0" fontId="6" fillId="6" borderId="24" xfId="0" applyFont="1" applyFill="1" applyBorder="1" applyAlignment="1">
      <alignment horizontal="center" vertical="center" wrapText="1"/>
    </xf>
    <xf numFmtId="1" fontId="4" fillId="3" borderId="23" xfId="0" applyNumberFormat="1" applyFont="1" applyFill="1" applyBorder="1" applyAlignment="1">
      <alignment horizontal="center" vertical="center"/>
    </xf>
    <xf numFmtId="1" fontId="4" fillId="3" borderId="24" xfId="0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9" fontId="4" fillId="0" borderId="11" xfId="2" applyFont="1" applyBorder="1" applyAlignment="1">
      <alignment horizontal="center" vertical="center"/>
    </xf>
    <xf numFmtId="9" fontId="4" fillId="0" borderId="38" xfId="2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" fontId="8" fillId="6" borderId="3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8" fillId="6" borderId="24" xfId="0" applyFont="1" applyFill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8" fillId="6" borderId="26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9" fillId="0" borderId="29" xfId="0" applyFont="1" applyBorder="1" applyAlignment="1">
      <alignment horizontal="left" vertical="center"/>
    </xf>
    <xf numFmtId="0" fontId="9" fillId="2" borderId="30" xfId="0" applyFont="1" applyFill="1" applyBorder="1" applyAlignment="1">
      <alignment horizontal="left" vertical="center"/>
    </xf>
    <xf numFmtId="0" fontId="9" fillId="0" borderId="31" xfId="0" applyFont="1" applyBorder="1" applyAlignment="1">
      <alignment horizontal="left" vertical="center"/>
    </xf>
    <xf numFmtId="0" fontId="8" fillId="2" borderId="30" xfId="0" applyFont="1" applyFill="1" applyBorder="1" applyAlignment="1">
      <alignment horizontal="left" vertical="center"/>
    </xf>
    <xf numFmtId="0" fontId="9" fillId="0" borderId="29" xfId="0" applyFont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6" borderId="31" xfId="0" applyFont="1" applyFill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 wrapText="1"/>
    </xf>
    <xf numFmtId="0" fontId="8" fillId="4" borderId="43" xfId="0" applyFont="1" applyFill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/>
    </xf>
    <xf numFmtId="0" fontId="8" fillId="4" borderId="30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left" vertical="center"/>
    </xf>
    <xf numFmtId="0" fontId="8" fillId="2" borderId="31" xfId="0" applyFont="1" applyFill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8" fillId="6" borderId="27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9" fillId="0" borderId="34" xfId="0" applyFont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 wrapText="1"/>
    </xf>
    <xf numFmtId="0" fontId="9" fillId="4" borderId="28" xfId="0" applyFont="1" applyFill="1" applyBorder="1" applyAlignment="1">
      <alignment horizontal="center" vertical="center"/>
    </xf>
    <xf numFmtId="0" fontId="9" fillId="4" borderId="33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164" fontId="9" fillId="2" borderId="30" xfId="0" applyNumberFormat="1" applyFont="1" applyFill="1" applyBorder="1" applyAlignment="1">
      <alignment vertical="center"/>
    </xf>
    <xf numFmtId="164" fontId="8" fillId="2" borderId="30" xfId="0" applyNumberFormat="1" applyFont="1" applyFill="1" applyBorder="1" applyAlignment="1">
      <alignment vertical="center"/>
    </xf>
    <xf numFmtId="9" fontId="9" fillId="3" borderId="31" xfId="0" applyNumberFormat="1" applyFont="1" applyFill="1" applyBorder="1" applyAlignment="1">
      <alignment vertical="center"/>
    </xf>
    <xf numFmtId="164" fontId="8" fillId="2" borderId="29" xfId="0" applyNumberFormat="1" applyFont="1" applyFill="1" applyBorder="1" applyAlignment="1">
      <alignment vertical="center"/>
    </xf>
    <xf numFmtId="1" fontId="9" fillId="3" borderId="5" xfId="0" applyNumberFormat="1" applyFont="1" applyFill="1" applyBorder="1" applyAlignment="1">
      <alignment vertical="center"/>
    </xf>
    <xf numFmtId="166" fontId="8" fillId="2" borderId="30" xfId="0" applyNumberFormat="1" applyFont="1" applyFill="1" applyBorder="1" applyAlignment="1">
      <alignment vertical="center"/>
    </xf>
    <xf numFmtId="1" fontId="9" fillId="0" borderId="29" xfId="0" applyNumberFormat="1" applyFont="1" applyBorder="1" applyAlignment="1">
      <alignment vertical="center" wrapText="1"/>
    </xf>
    <xf numFmtId="1" fontId="8" fillId="4" borderId="43" xfId="0" applyNumberFormat="1" applyFont="1" applyFill="1" applyBorder="1" applyAlignment="1">
      <alignment vertical="center" wrapText="1"/>
    </xf>
    <xf numFmtId="166" fontId="9" fillId="3" borderId="31" xfId="0" applyNumberFormat="1" applyFont="1" applyFill="1" applyBorder="1" applyAlignment="1">
      <alignment vertical="center"/>
    </xf>
    <xf numFmtId="1" fontId="8" fillId="4" borderId="30" xfId="0" applyNumberFormat="1" applyFont="1" applyFill="1" applyBorder="1" applyAlignment="1">
      <alignment vertical="center"/>
    </xf>
    <xf numFmtId="165" fontId="8" fillId="4" borderId="5" xfId="1" applyFont="1" applyFill="1" applyBorder="1" applyAlignment="1">
      <alignment vertical="center"/>
    </xf>
    <xf numFmtId="164" fontId="8" fillId="2" borderId="31" xfId="0" applyNumberFormat="1" applyFont="1" applyFill="1" applyBorder="1" applyAlignment="1">
      <alignment vertical="center"/>
    </xf>
    <xf numFmtId="9" fontId="9" fillId="0" borderId="30" xfId="2" applyFont="1" applyBorder="1" applyAlignment="1">
      <alignment vertical="center"/>
    </xf>
    <xf numFmtId="0" fontId="0" fillId="0" borderId="42" xfId="0" applyBorder="1" applyAlignment="1">
      <alignment horizontal="center" vertical="center"/>
    </xf>
    <xf numFmtId="9" fontId="10" fillId="0" borderId="7" xfId="0" applyNumberFormat="1" applyFont="1" applyBorder="1" applyAlignment="1">
      <alignment horizontal="center" vertical="center" wrapText="1"/>
    </xf>
    <xf numFmtId="0" fontId="10" fillId="7" borderId="21" xfId="0" applyFont="1" applyFill="1" applyBorder="1" applyAlignment="1">
      <alignment horizontal="center" vertical="center"/>
    </xf>
    <xf numFmtId="164" fontId="10" fillId="7" borderId="21" xfId="0" applyNumberFormat="1" applyFont="1" applyFill="1" applyBorder="1" applyAlignment="1">
      <alignment horizontal="center" vertical="center"/>
    </xf>
    <xf numFmtId="164" fontId="10" fillId="7" borderId="13" xfId="0" applyNumberFormat="1" applyFont="1" applyFill="1" applyBorder="1" applyAlignment="1">
      <alignment horizontal="center" vertical="center"/>
    </xf>
    <xf numFmtId="0" fontId="6" fillId="7" borderId="18" xfId="0" applyFont="1" applyFill="1" applyBorder="1" applyAlignment="1">
      <alignment horizontal="center" vertical="center"/>
    </xf>
    <xf numFmtId="164" fontId="6" fillId="7" borderId="18" xfId="0" applyNumberFormat="1" applyFont="1" applyFill="1" applyBorder="1" applyAlignment="1">
      <alignment horizontal="center" vertical="center"/>
    </xf>
    <xf numFmtId="164" fontId="6" fillId="7" borderId="19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164" fontId="6" fillId="7" borderId="1" xfId="0" applyNumberFormat="1" applyFont="1" applyFill="1" applyBorder="1" applyAlignment="1">
      <alignment horizontal="center" vertical="center"/>
    </xf>
    <xf numFmtId="164" fontId="6" fillId="7" borderId="7" xfId="0" applyNumberFormat="1" applyFont="1" applyFill="1" applyBorder="1" applyAlignment="1">
      <alignment horizontal="center" vertical="center"/>
    </xf>
    <xf numFmtId="0" fontId="6" fillId="7" borderId="21" xfId="0" applyFont="1" applyFill="1" applyBorder="1" applyAlignment="1">
      <alignment horizontal="center" vertical="center"/>
    </xf>
    <xf numFmtId="164" fontId="6" fillId="7" borderId="21" xfId="0" applyNumberFormat="1" applyFont="1" applyFill="1" applyBorder="1" applyAlignment="1">
      <alignment horizontal="center" vertical="center"/>
    </xf>
    <xf numFmtId="164" fontId="6" fillId="7" borderId="13" xfId="0" applyNumberFormat="1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/>
    </xf>
    <xf numFmtId="0" fontId="6" fillId="7" borderId="21" xfId="0" applyFont="1" applyFill="1" applyBorder="1" applyAlignment="1">
      <alignment horizontal="center" vertical="center" wrapText="1"/>
    </xf>
    <xf numFmtId="1" fontId="6" fillId="7" borderId="21" xfId="0" applyNumberFormat="1" applyFont="1" applyFill="1" applyBorder="1" applyAlignment="1">
      <alignment vertical="center" wrapText="1"/>
    </xf>
    <xf numFmtId="1" fontId="6" fillId="7" borderId="13" xfId="0" applyNumberFormat="1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center" vertical="center"/>
    </xf>
    <xf numFmtId="1" fontId="4" fillId="7" borderId="1" xfId="0" applyNumberFormat="1" applyFont="1" applyFill="1" applyBorder="1" applyAlignment="1">
      <alignment horizontal="center" vertical="center"/>
    </xf>
    <xf numFmtId="1" fontId="4" fillId="7" borderId="7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165" fontId="10" fillId="7" borderId="3" xfId="1" applyFont="1" applyFill="1" applyBorder="1" applyAlignment="1">
      <alignment horizontal="center" vertical="center"/>
    </xf>
    <xf numFmtId="165" fontId="10" fillId="7" borderId="36" xfId="1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64" fontId="10" fillId="7" borderId="2" xfId="0" applyNumberFormat="1" applyFont="1" applyFill="1" applyBorder="1" applyAlignment="1">
      <alignment horizontal="center" vertical="center"/>
    </xf>
    <xf numFmtId="164" fontId="10" fillId="7" borderId="37" xfId="0" applyNumberFormat="1" applyFont="1" applyFill="1" applyBorder="1" applyAlignment="1">
      <alignment horizontal="center" vertical="center"/>
    </xf>
    <xf numFmtId="164" fontId="9" fillId="5" borderId="29" xfId="0" applyNumberFormat="1" applyFont="1" applyFill="1" applyBorder="1" applyAlignment="1">
      <alignment vertical="center"/>
    </xf>
    <xf numFmtId="0" fontId="8" fillId="5" borderId="31" xfId="0" applyFont="1" applyFill="1" applyBorder="1" applyAlignment="1">
      <alignment horizontal="center" vertical="center"/>
    </xf>
    <xf numFmtId="43" fontId="9" fillId="5" borderId="29" xfId="0" applyNumberFormat="1" applyFont="1" applyFill="1" applyBorder="1" applyAlignment="1">
      <alignment vertical="center"/>
    </xf>
    <xf numFmtId="43" fontId="4" fillId="6" borderId="1" xfId="0" applyNumberFormat="1" applyFont="1" applyFill="1" applyBorder="1" applyAlignment="1">
      <alignment horizontal="center" vertical="center"/>
    </xf>
    <xf numFmtId="43" fontId="4" fillId="6" borderId="7" xfId="0" applyNumberFormat="1" applyFont="1" applyFill="1" applyBorder="1" applyAlignment="1">
      <alignment horizontal="center" vertical="center"/>
    </xf>
    <xf numFmtId="166" fontId="10" fillId="7" borderId="11" xfId="0" applyNumberFormat="1" applyFont="1" applyFill="1" applyBorder="1" applyAlignment="1">
      <alignment horizontal="center" vertical="center"/>
    </xf>
    <xf numFmtId="166" fontId="10" fillId="7" borderId="38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 applyProtection="1">
      <alignment horizontal="center" vertical="center"/>
      <protection locked="0"/>
    </xf>
    <xf numFmtId="0" fontId="6" fillId="5" borderId="23" xfId="0" applyFont="1" applyFill="1" applyBorder="1" applyAlignment="1" applyProtection="1">
      <alignment horizontal="center" vertical="center"/>
      <protection locked="0"/>
    </xf>
    <xf numFmtId="0" fontId="6" fillId="5" borderId="24" xfId="0" applyFont="1" applyFill="1" applyBorder="1" applyAlignment="1" applyProtection="1">
      <alignment horizontal="center" vertical="center"/>
      <protection locked="0"/>
    </xf>
    <xf numFmtId="9" fontId="6" fillId="3" borderId="1" xfId="0" applyNumberFormat="1" applyFont="1" applyFill="1" applyBorder="1" applyAlignment="1" applyProtection="1">
      <alignment horizontal="center" vertical="center"/>
      <protection locked="0"/>
    </xf>
    <xf numFmtId="9" fontId="6" fillId="3" borderId="7" xfId="0" applyNumberFormat="1" applyFont="1" applyFill="1" applyBorder="1" applyAlignment="1" applyProtection="1">
      <alignment horizontal="center" vertical="center"/>
      <protection locked="0"/>
    </xf>
    <xf numFmtId="164" fontId="4" fillId="5" borderId="1" xfId="0" applyNumberFormat="1" applyFont="1" applyFill="1" applyBorder="1" applyAlignment="1" applyProtection="1">
      <alignment horizontal="center" vertical="center"/>
      <protection locked="0"/>
    </xf>
    <xf numFmtId="164" fontId="4" fillId="5" borderId="7" xfId="0" applyNumberFormat="1" applyFont="1" applyFill="1" applyBorder="1" applyAlignment="1" applyProtection="1">
      <alignment horizontal="center" vertical="center"/>
      <protection locked="0"/>
    </xf>
    <xf numFmtId="164" fontId="4" fillId="5" borderId="3" xfId="0" applyNumberFormat="1" applyFont="1" applyFill="1" applyBorder="1" applyAlignment="1" applyProtection="1">
      <alignment horizontal="center" vertical="center"/>
      <protection locked="0"/>
    </xf>
    <xf numFmtId="164" fontId="4" fillId="5" borderId="36" xfId="0" applyNumberFormat="1" applyFont="1" applyFill="1" applyBorder="1" applyAlignment="1" applyProtection="1">
      <alignment horizontal="center" vertical="center"/>
      <protection locked="0"/>
    </xf>
    <xf numFmtId="9" fontId="4" fillId="3" borderId="23" xfId="0" applyNumberFormat="1" applyFont="1" applyFill="1" applyBorder="1" applyAlignment="1" applyProtection="1">
      <alignment horizontal="center" vertical="center"/>
      <protection locked="0"/>
    </xf>
    <xf numFmtId="9" fontId="4" fillId="3" borderId="24" xfId="0" applyNumberFormat="1" applyFont="1" applyFill="1" applyBorder="1" applyAlignment="1" applyProtection="1">
      <alignment horizontal="center" vertical="center"/>
      <protection locked="0"/>
    </xf>
    <xf numFmtId="9" fontId="4" fillId="3" borderId="1" xfId="0" applyNumberFormat="1" applyFont="1" applyFill="1" applyBorder="1" applyAlignment="1" applyProtection="1">
      <alignment horizontal="center" vertical="center"/>
      <protection locked="0"/>
    </xf>
    <xf numFmtId="9" fontId="4" fillId="3" borderId="7" xfId="0" applyNumberFormat="1" applyFont="1" applyFill="1" applyBorder="1" applyAlignment="1" applyProtection="1">
      <alignment horizontal="center" vertical="center"/>
      <protection locked="0"/>
    </xf>
    <xf numFmtId="9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43" fontId="4" fillId="3" borderId="1" xfId="0" applyNumberFormat="1" applyFont="1" applyFill="1" applyBorder="1" applyAlignment="1" applyProtection="1">
      <alignment vertical="center"/>
      <protection locked="0"/>
    </xf>
    <xf numFmtId="43" fontId="4" fillId="3" borderId="7" xfId="0" applyNumberFormat="1" applyFont="1" applyFill="1" applyBorder="1" applyAlignment="1" applyProtection="1">
      <alignment horizontal="center" vertical="center"/>
      <protection locked="0"/>
    </xf>
    <xf numFmtId="1" fontId="4" fillId="5" borderId="7" xfId="0" applyNumberFormat="1" applyFont="1" applyFill="1" applyBorder="1" applyAlignment="1" applyProtection="1">
      <alignment vertical="center" wrapText="1"/>
      <protection locked="0"/>
    </xf>
    <xf numFmtId="1" fontId="4" fillId="5" borderId="1" xfId="0" applyNumberFormat="1" applyFont="1" applyFill="1" applyBorder="1" applyAlignment="1" applyProtection="1">
      <alignment vertical="center" wrapText="1"/>
      <protection locked="0"/>
    </xf>
    <xf numFmtId="166" fontId="4" fillId="3" borderId="15" xfId="0" applyNumberFormat="1" applyFont="1" applyFill="1" applyBorder="1" applyAlignment="1" applyProtection="1">
      <alignment horizontal="center" vertical="center"/>
      <protection locked="0"/>
    </xf>
    <xf numFmtId="166" fontId="4" fillId="3" borderId="16" xfId="0" applyNumberFormat="1" applyFont="1" applyFill="1" applyBorder="1" applyAlignment="1" applyProtection="1">
      <alignment horizontal="center" vertical="center"/>
      <protection locked="0"/>
    </xf>
    <xf numFmtId="166" fontId="4" fillId="3" borderId="7" xfId="0" applyNumberFormat="1" applyFont="1" applyFill="1" applyBorder="1" applyAlignment="1" applyProtection="1">
      <alignment horizontal="center" vertical="center"/>
      <protection locked="0"/>
    </xf>
    <xf numFmtId="166" fontId="4" fillId="3" borderId="1" xfId="0" applyNumberFormat="1" applyFont="1" applyFill="1" applyBorder="1" applyAlignment="1" applyProtection="1">
      <alignment horizontal="center" vertical="center"/>
      <protection locked="0"/>
    </xf>
    <xf numFmtId="43" fontId="4" fillId="3" borderId="1" xfId="0" applyNumberFormat="1" applyFont="1" applyFill="1" applyBorder="1" applyAlignment="1" applyProtection="1">
      <alignment horizontal="center" vertical="center"/>
      <protection locked="0"/>
    </xf>
    <xf numFmtId="0" fontId="0" fillId="6" borderId="25" xfId="0" applyFill="1" applyBorder="1" applyAlignment="1">
      <alignment horizontal="center" vertical="center"/>
    </xf>
    <xf numFmtId="0" fontId="0" fillId="6" borderId="15" xfId="0" applyFill="1" applyBorder="1" applyAlignment="1">
      <alignment vertical="center" wrapText="1"/>
    </xf>
    <xf numFmtId="0" fontId="0" fillId="7" borderId="12" xfId="0" applyFill="1" applyBorder="1" applyAlignment="1">
      <alignment horizontal="center" vertical="center"/>
    </xf>
    <xf numFmtId="0" fontId="0" fillId="7" borderId="13" xfId="0" applyFill="1" applyBorder="1" applyAlignment="1">
      <alignment vertical="center" wrapText="1"/>
    </xf>
    <xf numFmtId="0" fontId="0" fillId="7" borderId="4" xfId="0" applyFill="1" applyBorder="1" applyAlignment="1">
      <alignment horizontal="center" vertical="center"/>
    </xf>
    <xf numFmtId="0" fontId="0" fillId="7" borderId="7" xfId="0" applyFill="1" applyBorder="1" applyAlignment="1">
      <alignment vertical="center" wrapText="1"/>
    </xf>
    <xf numFmtId="0" fontId="0" fillId="7" borderId="41" xfId="0" applyFill="1" applyBorder="1" applyAlignment="1">
      <alignment horizontal="center" vertical="center" wrapText="1"/>
    </xf>
    <xf numFmtId="0" fontId="0" fillId="7" borderId="3" xfId="0" applyFill="1" applyBorder="1" applyAlignment="1">
      <alignment vertical="center" wrapText="1"/>
    </xf>
    <xf numFmtId="0" fontId="0" fillId="7" borderId="42" xfId="0" applyFill="1" applyBorder="1" applyAlignment="1">
      <alignment horizontal="center" vertical="center"/>
    </xf>
    <xf numFmtId="0" fontId="0" fillId="7" borderId="19" xfId="0" applyFill="1" applyBorder="1" applyAlignment="1">
      <alignment vertical="center" wrapText="1"/>
    </xf>
    <xf numFmtId="0" fontId="0" fillId="7" borderId="26" xfId="0" applyFill="1" applyBorder="1" applyAlignment="1">
      <alignment horizontal="center" vertical="center"/>
    </xf>
    <xf numFmtId="0" fontId="0" fillId="7" borderId="24" xfId="0" applyFill="1" applyBorder="1" applyAlignment="1">
      <alignment vertical="center" wrapText="1"/>
    </xf>
    <xf numFmtId="0" fontId="7" fillId="8" borderId="32" xfId="0" applyFont="1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8" borderId="41" xfId="0" applyFill="1" applyBorder="1" applyAlignment="1">
      <alignment horizontal="center" vertical="center"/>
    </xf>
    <xf numFmtId="0" fontId="0" fillId="8" borderId="3" xfId="0" applyFill="1" applyBorder="1" applyAlignment="1">
      <alignment vertical="center" wrapText="1"/>
    </xf>
    <xf numFmtId="164" fontId="11" fillId="3" borderId="1" xfId="0" applyNumberFormat="1" applyFont="1" applyFill="1" applyBorder="1" applyAlignment="1">
      <alignment vertical="center"/>
    </xf>
    <xf numFmtId="164" fontId="12" fillId="3" borderId="1" xfId="0" applyNumberFormat="1" applyFont="1" applyFill="1" applyBorder="1" applyAlignment="1">
      <alignment vertical="center"/>
    </xf>
    <xf numFmtId="0" fontId="13" fillId="8" borderId="39" xfId="0" applyFont="1" applyFill="1" applyBorder="1" applyAlignment="1">
      <alignment horizontal="center" vertical="center"/>
    </xf>
    <xf numFmtId="0" fontId="13" fillId="8" borderId="33" xfId="0" applyFont="1" applyFill="1" applyBorder="1" applyAlignment="1">
      <alignment horizontal="center" vertical="center"/>
    </xf>
    <xf numFmtId="0" fontId="13" fillId="8" borderId="5" xfId="0" applyFont="1" applyFill="1" applyBorder="1" applyAlignment="1">
      <alignment horizontal="center" vertical="center"/>
    </xf>
    <xf numFmtId="0" fontId="13" fillId="8" borderId="40" xfId="0" applyFont="1" applyFill="1" applyBorder="1" applyAlignment="1">
      <alignment horizontal="center" vertical="center"/>
    </xf>
    <xf numFmtId="0" fontId="6" fillId="6" borderId="22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10" fillId="7" borderId="20" xfId="0" applyFont="1" applyFill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6" fillId="7" borderId="17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 wrapText="1"/>
    </xf>
    <xf numFmtId="0" fontId="6" fillId="7" borderId="6" xfId="0" applyFont="1" applyFill="1" applyBorder="1" applyAlignment="1">
      <alignment horizontal="left" vertical="center"/>
    </xf>
    <xf numFmtId="0" fontId="6" fillId="7" borderId="20" xfId="0" applyFont="1" applyFill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7" borderId="10" xfId="0" applyFont="1" applyFill="1" applyBorder="1" applyAlignment="1">
      <alignment horizontal="left" vertical="center"/>
    </xf>
    <xf numFmtId="0" fontId="6" fillId="6" borderId="22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 wrapText="1"/>
    </xf>
    <xf numFmtId="0" fontId="6" fillId="7" borderId="20" xfId="0" applyFont="1" applyFill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0" fontId="6" fillId="7" borderId="8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6" fillId="7" borderId="9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83CCEB"/>
      <color rgb="FFDAF2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254000</xdr:colOff>
      <xdr:row>3</xdr:row>
      <xdr:rowOff>215900</xdr:rowOff>
    </xdr:from>
    <xdr:to>
      <xdr:col>21</xdr:col>
      <xdr:colOff>200024</xdr:colOff>
      <xdr:row>39</xdr:row>
      <xdr:rowOff>190500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1E13032-3B45-2162-D801-BCAE8F11D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907125" y="835025"/>
          <a:ext cx="10680699" cy="9309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Users/jerome/Library/CloudStorage/GoogleDrive-jerome.princet@powercharge.fr/Drive%20partage&#769;s/PC11_LF26/2026_Leve&#769;e%20de%20fonds/Supports/2026_Analyse%20Marche&#769;.xlsx" TargetMode="External"/><Relationship Id="rId1" Type="http://schemas.openxmlformats.org/officeDocument/2006/relationships/externalLinkPath" Target="/Users/jerome/Library/CloudStorage/GoogleDrive-jerome.princet@powercharge.fr/Drive%20partage&#769;s/PC11_LF26/2026_Leve&#769;e%20de%20fonds/Supports/2026_Analyse%20Marche&#7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Hypothèses"/>
      <sheetName val="Marché Equipement"/>
      <sheetName val="Rotation PowerCell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50367-D1ED-4464-8F16-BA2327499C6B}">
  <dimension ref="A1:F38"/>
  <sheetViews>
    <sheetView zoomScale="60" zoomScaleNormal="60" workbookViewId="0">
      <pane xSplit="5" ySplit="4" topLeftCell="F5" activePane="bottomRight" state="frozen"/>
      <selection pane="topRight" activeCell="G1" sqref="G1"/>
      <selection pane="bottomLeft" activeCell="A5" sqref="A5"/>
      <selection pane="bottomRight" activeCell="D9" sqref="D9 D15"/>
    </sheetView>
  </sheetViews>
  <sheetFormatPr baseColWidth="10" defaultColWidth="10.83203125" defaultRowHeight="16" x14ac:dyDescent="0.4"/>
  <cols>
    <col min="1" max="1" width="41.25" style="2" customWidth="1"/>
    <col min="2" max="2" width="8" style="2" customWidth="1"/>
    <col min="3" max="3" width="22.1640625" style="3" customWidth="1"/>
    <col min="4" max="4" width="21.9140625" style="3" customWidth="1"/>
    <col min="5" max="5" width="24" style="2" customWidth="1"/>
    <col min="6" max="6" width="122.6640625" style="1" customWidth="1"/>
    <col min="7" max="7" width="1.83203125" style="3" customWidth="1"/>
    <col min="8" max="8" width="3.08203125" style="3" customWidth="1"/>
    <col min="9" max="16384" width="10.83203125" style="3"/>
  </cols>
  <sheetData>
    <row r="1" spans="1:6" x14ac:dyDescent="0.4">
      <c r="E1" s="3"/>
      <c r="F1" s="4"/>
    </row>
    <row r="2" spans="1:6" x14ac:dyDescent="0.4">
      <c r="A2" s="171" t="s">
        <v>0</v>
      </c>
      <c r="B2" s="5"/>
      <c r="F2" s="6"/>
    </row>
    <row r="3" spans="1:6" ht="16.5" thickBot="1" x14ac:dyDescent="0.45"/>
    <row r="4" spans="1:6" ht="20" customHeight="1" thickBot="1" x14ac:dyDescent="0.45">
      <c r="A4" s="167" t="s">
        <v>71</v>
      </c>
      <c r="B4" s="168"/>
      <c r="C4" s="167" t="s">
        <v>2</v>
      </c>
      <c r="D4" s="167" t="s">
        <v>3</v>
      </c>
      <c r="E4" s="169"/>
      <c r="F4" s="170"/>
    </row>
    <row r="5" spans="1:6" s="1" customFormat="1" ht="35" customHeight="1" x14ac:dyDescent="0.4">
      <c r="A5" s="55" t="s">
        <v>4</v>
      </c>
      <c r="B5" s="72"/>
      <c r="C5" s="55" t="s">
        <v>5</v>
      </c>
      <c r="D5" s="55" t="s">
        <v>6</v>
      </c>
      <c r="E5" s="54" t="s">
        <v>7</v>
      </c>
      <c r="F5" s="45" t="s">
        <v>8</v>
      </c>
    </row>
    <row r="6" spans="1:6" ht="20" customHeight="1" x14ac:dyDescent="0.4">
      <c r="A6" s="56" t="s">
        <v>9</v>
      </c>
      <c r="B6" s="16"/>
      <c r="C6" s="17">
        <v>100000</v>
      </c>
      <c r="D6" s="17">
        <v>180000</v>
      </c>
      <c r="E6" s="50" t="s">
        <v>10</v>
      </c>
      <c r="F6" s="46" t="s">
        <v>11</v>
      </c>
    </row>
    <row r="7" spans="1:6" ht="20" customHeight="1" x14ac:dyDescent="0.4">
      <c r="A7" s="56" t="s">
        <v>12</v>
      </c>
      <c r="B7" s="16"/>
      <c r="C7" s="17">
        <v>0</v>
      </c>
      <c r="D7" s="17">
        <f>(D6-C6)/2</f>
        <v>40000</v>
      </c>
      <c r="E7" s="50" t="s">
        <v>13</v>
      </c>
      <c r="F7" s="46" t="s">
        <v>14</v>
      </c>
    </row>
    <row r="8" spans="1:6" ht="20" customHeight="1" x14ac:dyDescent="0.4">
      <c r="A8" s="56" t="s">
        <v>15</v>
      </c>
      <c r="B8" s="16"/>
      <c r="C8" s="17">
        <v>0</v>
      </c>
      <c r="D8" s="17"/>
      <c r="E8" s="50"/>
      <c r="F8" s="46"/>
    </row>
    <row r="9" spans="1:6" ht="20" customHeight="1" thickBot="1" x14ac:dyDescent="0.45">
      <c r="A9" s="57" t="s">
        <v>16</v>
      </c>
      <c r="B9" s="73"/>
      <c r="C9" s="84">
        <f>C6-(SUM(C7:C8))</f>
        <v>100000</v>
      </c>
      <c r="D9" s="84">
        <f>D6-(SUM(D7:D8))</f>
        <v>140000</v>
      </c>
      <c r="E9" s="157"/>
      <c r="F9" s="158"/>
    </row>
    <row r="10" spans="1:6" ht="20" customHeight="1" x14ac:dyDescent="0.4">
      <c r="A10" s="58" t="s">
        <v>17</v>
      </c>
      <c r="B10" s="74"/>
      <c r="C10" s="125">
        <v>7</v>
      </c>
      <c r="D10" s="125">
        <v>7</v>
      </c>
      <c r="E10" s="52"/>
      <c r="F10" s="48"/>
    </row>
    <row r="11" spans="1:6" ht="20" customHeight="1" x14ac:dyDescent="0.4">
      <c r="A11" s="56" t="s">
        <v>18</v>
      </c>
      <c r="B11" s="16"/>
      <c r="C11" s="19">
        <v>0.2</v>
      </c>
      <c r="D11" s="19">
        <v>0.1</v>
      </c>
      <c r="E11" s="50"/>
      <c r="F11" s="46" t="s">
        <v>19</v>
      </c>
    </row>
    <row r="12" spans="1:6" ht="20" customHeight="1" x14ac:dyDescent="0.4">
      <c r="A12" s="56" t="s">
        <v>20</v>
      </c>
      <c r="B12" s="16"/>
      <c r="C12" s="124">
        <f>C9*C11</f>
        <v>20000</v>
      </c>
      <c r="D12" s="124">
        <f t="shared" ref="D12" si="0">D9*D11</f>
        <v>14000</v>
      </c>
      <c r="E12" s="50"/>
      <c r="F12" s="46"/>
    </row>
    <row r="13" spans="1:6" ht="20" customHeight="1" x14ac:dyDescent="0.4">
      <c r="A13" s="56" t="s">
        <v>21</v>
      </c>
      <c r="B13" s="16"/>
      <c r="C13" s="124">
        <f>C9-C12</f>
        <v>80000</v>
      </c>
      <c r="D13" s="124">
        <f t="shared" ref="D13" si="1">D9-D12</f>
        <v>126000</v>
      </c>
      <c r="E13" s="50"/>
      <c r="F13" s="46"/>
    </row>
    <row r="14" spans="1:6" ht="20" customHeight="1" thickBot="1" x14ac:dyDescent="0.45">
      <c r="A14" s="59" t="s">
        <v>22</v>
      </c>
      <c r="B14" s="75"/>
      <c r="C14" s="85">
        <f>C13/C10</f>
        <v>11428.571428571429</v>
      </c>
      <c r="D14" s="85">
        <f t="shared" ref="D14" si="2">D13/D10</f>
        <v>18000</v>
      </c>
      <c r="E14" s="157"/>
      <c r="F14" s="158"/>
    </row>
    <row r="15" spans="1:6" ht="20" customHeight="1" x14ac:dyDescent="0.4">
      <c r="A15" s="58" t="s">
        <v>23</v>
      </c>
      <c r="B15" s="74"/>
      <c r="C15" s="86">
        <v>0.04</v>
      </c>
      <c r="D15" s="86">
        <v>0.04</v>
      </c>
      <c r="E15" s="52" t="s">
        <v>24</v>
      </c>
      <c r="F15" s="48" t="s">
        <v>25</v>
      </c>
    </row>
    <row r="16" spans="1:6" ht="20" customHeight="1" x14ac:dyDescent="0.4">
      <c r="A16" s="56" t="s">
        <v>26</v>
      </c>
      <c r="B16" s="16" t="s">
        <v>27</v>
      </c>
      <c r="C16" s="126">
        <f>C9*C15</f>
        <v>4000</v>
      </c>
      <c r="D16" s="126">
        <f>D9*D15</f>
        <v>5600</v>
      </c>
      <c r="E16" s="50"/>
      <c r="F16" s="46"/>
    </row>
    <row r="17" spans="1:6" ht="20" customHeight="1" x14ac:dyDescent="0.4">
      <c r="A17" s="56" t="s">
        <v>28</v>
      </c>
      <c r="B17" s="16"/>
      <c r="C17" s="20">
        <v>0.02</v>
      </c>
      <c r="D17" s="20">
        <v>0.02</v>
      </c>
      <c r="E17" s="50" t="s">
        <v>29</v>
      </c>
      <c r="F17" s="46" t="s">
        <v>30</v>
      </c>
    </row>
    <row r="18" spans="1:6" ht="20" customHeight="1" x14ac:dyDescent="0.4">
      <c r="A18" s="56" t="s">
        <v>31</v>
      </c>
      <c r="B18" s="16" t="s">
        <v>27</v>
      </c>
      <c r="C18" s="124">
        <f>C$9*C17</f>
        <v>2000</v>
      </c>
      <c r="D18" s="124">
        <f>D$9*D17</f>
        <v>2800</v>
      </c>
      <c r="E18" s="50"/>
      <c r="F18" s="46"/>
    </row>
    <row r="19" spans="1:6" s="1" customFormat="1" ht="20" customHeight="1" x14ac:dyDescent="0.4">
      <c r="A19" s="60" t="s">
        <v>32</v>
      </c>
      <c r="B19" s="76"/>
      <c r="C19" s="22">
        <v>0.04</v>
      </c>
      <c r="D19" s="23">
        <f>C19*(1-30%)</f>
        <v>2.7999999999999997E-2</v>
      </c>
      <c r="E19" s="51" t="s">
        <v>1</v>
      </c>
      <c r="F19" s="46" t="s">
        <v>33</v>
      </c>
    </row>
    <row r="20" spans="1:6" ht="20" customHeight="1" x14ac:dyDescent="0.4">
      <c r="A20" s="56" t="s">
        <v>34</v>
      </c>
      <c r="B20" s="16" t="s">
        <v>27</v>
      </c>
      <c r="C20" s="124">
        <f>C$9*C19</f>
        <v>4000</v>
      </c>
      <c r="D20" s="124">
        <f>D$9*D19</f>
        <v>3919.9999999999995</v>
      </c>
      <c r="E20" s="50"/>
      <c r="F20" s="46"/>
    </row>
    <row r="21" spans="1:6" ht="20" customHeight="1" x14ac:dyDescent="0.4">
      <c r="A21" s="61" t="s">
        <v>35</v>
      </c>
      <c r="B21" s="77" t="s">
        <v>27</v>
      </c>
      <c r="C21" s="87">
        <f>SUMIFS(C15:C20,$B15:$B20,$B21)</f>
        <v>10000</v>
      </c>
      <c r="D21" s="87">
        <f>SUMIFS(D15:D20,$B15:$B20,$B21)</f>
        <v>12320</v>
      </c>
      <c r="E21" s="159"/>
      <c r="F21" s="160" t="s">
        <v>36</v>
      </c>
    </row>
    <row r="22" spans="1:6" ht="20" customHeight="1" thickBot="1" x14ac:dyDescent="0.45">
      <c r="A22" s="59" t="s">
        <v>37</v>
      </c>
      <c r="B22" s="75"/>
      <c r="C22" s="85">
        <f>C21+C14</f>
        <v>21428.571428571428</v>
      </c>
      <c r="D22" s="85">
        <f>D21+D14</f>
        <v>30320</v>
      </c>
      <c r="E22" s="157"/>
      <c r="F22" s="158"/>
    </row>
    <row r="23" spans="1:6" ht="20" customHeight="1" thickBot="1" x14ac:dyDescent="0.45">
      <c r="A23" s="62" t="s">
        <v>38</v>
      </c>
      <c r="B23" s="78"/>
      <c r="C23" s="88">
        <v>180</v>
      </c>
      <c r="D23" s="88">
        <v>180</v>
      </c>
      <c r="E23" s="97" t="s">
        <v>39</v>
      </c>
      <c r="F23" s="49"/>
    </row>
    <row r="24" spans="1:6" ht="20" customHeight="1" thickBot="1" x14ac:dyDescent="0.45">
      <c r="A24" s="59" t="s">
        <v>40</v>
      </c>
      <c r="B24" s="75"/>
      <c r="C24" s="89">
        <f>C22/C23</f>
        <v>119.04761904761904</v>
      </c>
      <c r="D24" s="89">
        <f>D22/D23</f>
        <v>168.44444444444446</v>
      </c>
      <c r="E24" s="157"/>
      <c r="F24" s="158" t="s">
        <v>41</v>
      </c>
    </row>
    <row r="25" spans="1:6" ht="20" customHeight="1" x14ac:dyDescent="0.4">
      <c r="A25" s="63" t="s">
        <v>42</v>
      </c>
      <c r="B25" s="79"/>
      <c r="C25" s="43" t="s">
        <v>43</v>
      </c>
      <c r="D25" s="43" t="s">
        <v>44</v>
      </c>
      <c r="E25" s="155"/>
      <c r="F25" s="156"/>
    </row>
    <row r="26" spans="1:6" ht="20" customHeight="1" x14ac:dyDescent="0.4">
      <c r="A26" s="64" t="s">
        <v>45</v>
      </c>
      <c r="B26" s="16"/>
      <c r="C26" s="24">
        <v>7</v>
      </c>
      <c r="D26" s="21"/>
      <c r="E26" s="50"/>
      <c r="F26" s="44" t="s">
        <v>46</v>
      </c>
    </row>
    <row r="27" spans="1:6" ht="24" customHeight="1" x14ac:dyDescent="0.4">
      <c r="A27" s="64" t="s">
        <v>47</v>
      </c>
      <c r="B27" s="16"/>
      <c r="C27" s="21"/>
      <c r="D27" s="24">
        <v>10</v>
      </c>
      <c r="E27" s="50"/>
      <c r="F27" s="44" t="s">
        <v>48</v>
      </c>
    </row>
    <row r="28" spans="1:6" s="1" customFormat="1" ht="20" customHeight="1" x14ac:dyDescent="0.4">
      <c r="A28" s="65" t="s">
        <v>49</v>
      </c>
      <c r="B28" s="76" t="s">
        <v>50</v>
      </c>
      <c r="C28" s="90">
        <v>6.5</v>
      </c>
      <c r="D28" s="90">
        <v>5</v>
      </c>
      <c r="E28" s="51"/>
      <c r="F28" s="44" t="s">
        <v>51</v>
      </c>
    </row>
    <row r="29" spans="1:6" s="1" customFormat="1" ht="20" customHeight="1" thickBot="1" x14ac:dyDescent="0.45">
      <c r="A29" s="66" t="s">
        <v>52</v>
      </c>
      <c r="B29" s="80"/>
      <c r="C29" s="91">
        <f>C26*C28</f>
        <v>45.5</v>
      </c>
      <c r="D29" s="91">
        <f>D27*D28</f>
        <v>50</v>
      </c>
      <c r="E29" s="161"/>
      <c r="F29" s="162" t="s">
        <v>53</v>
      </c>
    </row>
    <row r="30" spans="1:6" ht="20" customHeight="1" x14ac:dyDescent="0.4">
      <c r="A30" s="67" t="s">
        <v>54</v>
      </c>
      <c r="B30" s="74"/>
      <c r="C30" s="92">
        <v>1.5</v>
      </c>
      <c r="D30" s="92">
        <v>0.3</v>
      </c>
      <c r="E30" s="52"/>
      <c r="F30" s="48" t="s">
        <v>55</v>
      </c>
    </row>
    <row r="31" spans="1:6" ht="20" customHeight="1" thickBot="1" x14ac:dyDescent="0.45">
      <c r="A31" s="68" t="s">
        <v>56</v>
      </c>
      <c r="B31" s="81"/>
      <c r="C31" s="93">
        <f>C29*C30</f>
        <v>68.25</v>
      </c>
      <c r="D31" s="93">
        <f>D29*D30</f>
        <v>15</v>
      </c>
      <c r="E31" s="157"/>
      <c r="F31" s="158" t="s">
        <v>57</v>
      </c>
    </row>
    <row r="32" spans="1:6" ht="20" customHeight="1" x14ac:dyDescent="0.4">
      <c r="A32" s="58" t="s">
        <v>58</v>
      </c>
      <c r="B32" s="74"/>
      <c r="C32" s="92">
        <v>35</v>
      </c>
      <c r="D32" s="92">
        <v>35</v>
      </c>
      <c r="E32" s="52"/>
      <c r="F32" s="48" t="s">
        <v>59</v>
      </c>
    </row>
    <row r="33" spans="1:6" ht="20" customHeight="1" x14ac:dyDescent="0.4">
      <c r="A33" s="56" t="s">
        <v>60</v>
      </c>
      <c r="B33" s="16"/>
      <c r="C33" s="24">
        <v>0.5</v>
      </c>
      <c r="D33" s="24">
        <v>0.25</v>
      </c>
      <c r="E33" s="50"/>
      <c r="F33" s="46" t="s">
        <v>61</v>
      </c>
    </row>
    <row r="34" spans="1:6" ht="20" customHeight="1" x14ac:dyDescent="0.4">
      <c r="A34" s="56" t="s">
        <v>62</v>
      </c>
      <c r="B34" s="16"/>
      <c r="C34" s="25">
        <v>60</v>
      </c>
      <c r="D34" s="25">
        <v>60</v>
      </c>
      <c r="E34" s="50"/>
      <c r="F34" s="46" t="s">
        <v>63</v>
      </c>
    </row>
    <row r="35" spans="1:6" ht="20" customHeight="1" thickBot="1" x14ac:dyDescent="0.45">
      <c r="A35" s="68" t="s">
        <v>64</v>
      </c>
      <c r="B35" s="81"/>
      <c r="C35" s="93">
        <f>C32*C33+C34</f>
        <v>77.5</v>
      </c>
      <c r="D35" s="93">
        <f>D32*D33+D34</f>
        <v>68.75</v>
      </c>
      <c r="E35" s="157"/>
      <c r="F35" s="158" t="s">
        <v>65</v>
      </c>
    </row>
    <row r="36" spans="1:6" ht="20" customHeight="1" thickBot="1" x14ac:dyDescent="0.45">
      <c r="A36" s="69" t="s">
        <v>66</v>
      </c>
      <c r="B36" s="82"/>
      <c r="C36" s="94">
        <f>C31+C35</f>
        <v>145.75</v>
      </c>
      <c r="D36" s="94">
        <f>D31+D35</f>
        <v>83.75</v>
      </c>
      <c r="E36" s="163"/>
      <c r="F36" s="164" t="s">
        <v>67</v>
      </c>
    </row>
    <row r="37" spans="1:6" ht="20" customHeight="1" x14ac:dyDescent="0.4">
      <c r="A37" s="70" t="s">
        <v>68</v>
      </c>
      <c r="B37" s="83"/>
      <c r="C37" s="95">
        <f>C24+C36</f>
        <v>264.79761904761904</v>
      </c>
      <c r="D37" s="95">
        <f>D24+D36</f>
        <v>252.19444444444446</v>
      </c>
      <c r="E37" s="165"/>
      <c r="F37" s="166" t="s">
        <v>69</v>
      </c>
    </row>
    <row r="38" spans="1:6" ht="20" customHeight="1" thickBot="1" x14ac:dyDescent="0.45">
      <c r="A38" s="71" t="s">
        <v>70</v>
      </c>
      <c r="B38" s="18"/>
      <c r="C38" s="96">
        <f>(C37-MAX($C37:$D37))/MAX($C37:$D37)</f>
        <v>0</v>
      </c>
      <c r="D38" s="96">
        <f>(D37-MAX($C37:$D37))/MAX($C37:$D37)</f>
        <v>-4.7595498209174338E-2</v>
      </c>
      <c r="E38" s="53"/>
      <c r="F38" s="47"/>
    </row>
  </sheetData>
  <sheetProtection algorithmName="SHA-512" hashValue="4FdxgilAWLzOIovQV/zqlEIebLw8RcSHXnLMJuTnhQpl0506Nbzi+VUcFlyg6Jw/X+fij860YxZV78AuqGNtxQ==" saltValue="V2rpjWbQ//cVYT8gsy4cpw==" spinCount="100000" sheet="1" objects="1" scenarios="1" selectLockedCells="1" selectUnlockedCells="1"/>
  <pageMargins left="0.7" right="0.7" top="0.75" bottom="0.75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8A671-EE3A-5F47-A039-E8DC3EE61114}">
  <dimension ref="A1:D39"/>
  <sheetViews>
    <sheetView tabSelected="1" zoomScale="90" zoomScaleNormal="90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D9" sqref="D9"/>
    </sheetView>
  </sheetViews>
  <sheetFormatPr baseColWidth="10" defaultColWidth="10.83203125" defaultRowHeight="16" x14ac:dyDescent="0.4"/>
  <cols>
    <col min="1" max="1" width="39.5" style="2" customWidth="1"/>
    <col min="2" max="2" width="9.75" style="2" customWidth="1"/>
    <col min="3" max="3" width="17.75" style="3" customWidth="1"/>
    <col min="4" max="4" width="16.5" style="3" customWidth="1"/>
    <col min="5" max="5" width="13.33203125" style="3" customWidth="1"/>
    <col min="6" max="16384" width="10.83203125" style="3"/>
  </cols>
  <sheetData>
    <row r="1" spans="1:4" x14ac:dyDescent="0.4">
      <c r="A1" s="172" t="s">
        <v>0</v>
      </c>
      <c r="B1" s="7"/>
      <c r="C1" s="8"/>
      <c r="D1" s="8"/>
    </row>
    <row r="2" spans="1:4" ht="7.5" customHeight="1" thickBot="1" x14ac:dyDescent="0.45">
      <c r="A2" s="9"/>
      <c r="B2" s="9"/>
      <c r="C2" s="8"/>
      <c r="D2" s="8"/>
    </row>
    <row r="3" spans="1:4" ht="15" customHeight="1" thickBot="1" x14ac:dyDescent="0.45">
      <c r="A3" s="173" t="s">
        <v>71</v>
      </c>
      <c r="B3" s="174"/>
      <c r="C3" s="175" t="s">
        <v>2</v>
      </c>
      <c r="D3" s="176" t="s">
        <v>3</v>
      </c>
    </row>
    <row r="4" spans="1:4" s="1" customFormat="1" ht="15" customHeight="1" x14ac:dyDescent="0.4">
      <c r="A4" s="177" t="s">
        <v>4</v>
      </c>
      <c r="B4" s="34"/>
      <c r="C4" s="34" t="s">
        <v>5</v>
      </c>
      <c r="D4" s="35" t="s">
        <v>6</v>
      </c>
    </row>
    <row r="5" spans="1:4" ht="15" customHeight="1" x14ac:dyDescent="0.4">
      <c r="A5" s="178" t="s">
        <v>9</v>
      </c>
      <c r="B5" s="10"/>
      <c r="C5" s="131">
        <v>0</v>
      </c>
      <c r="D5" s="132">
        <v>0</v>
      </c>
    </row>
    <row r="6" spans="1:4" ht="15" customHeight="1" x14ac:dyDescent="0.4">
      <c r="A6" s="178" t="s">
        <v>12</v>
      </c>
      <c r="B6" s="10"/>
      <c r="C6" s="131">
        <v>0</v>
      </c>
      <c r="D6" s="132">
        <f>(D5-C5)/2</f>
        <v>0</v>
      </c>
    </row>
    <row r="7" spans="1:4" ht="15" customHeight="1" x14ac:dyDescent="0.4">
      <c r="A7" s="178" t="s">
        <v>15</v>
      </c>
      <c r="B7" s="10"/>
      <c r="C7" s="131">
        <v>0</v>
      </c>
      <c r="D7" s="132">
        <v>0</v>
      </c>
    </row>
    <row r="8" spans="1:4" ht="15" customHeight="1" thickBot="1" x14ac:dyDescent="0.45">
      <c r="A8" s="179" t="s">
        <v>16</v>
      </c>
      <c r="B8" s="99"/>
      <c r="C8" s="100">
        <f>C5-(SUM(C6:C7))</f>
        <v>0</v>
      </c>
      <c r="D8" s="101">
        <f>D5-(SUM(D6:D7))</f>
        <v>0</v>
      </c>
    </row>
    <row r="9" spans="1:4" ht="15" customHeight="1" x14ac:dyDescent="0.4">
      <c r="A9" s="180" t="s">
        <v>17</v>
      </c>
      <c r="B9" s="29"/>
      <c r="C9" s="133"/>
      <c r="D9" s="134"/>
    </row>
    <row r="10" spans="1:4" ht="15" customHeight="1" x14ac:dyDescent="0.4">
      <c r="A10" s="178" t="s">
        <v>18</v>
      </c>
      <c r="B10" s="10"/>
      <c r="C10" s="135"/>
      <c r="D10" s="136"/>
    </row>
    <row r="11" spans="1:4" ht="15" customHeight="1" x14ac:dyDescent="0.4">
      <c r="A11" s="178" t="s">
        <v>20</v>
      </c>
      <c r="B11" s="10"/>
      <c r="C11" s="137">
        <f>C8*C10</f>
        <v>0</v>
      </c>
      <c r="D11" s="138">
        <f t="shared" ref="D11" si="0">D8*D10</f>
        <v>0</v>
      </c>
    </row>
    <row r="12" spans="1:4" ht="15" customHeight="1" thickBot="1" x14ac:dyDescent="0.45">
      <c r="A12" s="181" t="s">
        <v>21</v>
      </c>
      <c r="B12" s="42"/>
      <c r="C12" s="139">
        <f>C8-C11</f>
        <v>0</v>
      </c>
      <c r="D12" s="140">
        <f t="shared" ref="D12" si="1">D8-D11</f>
        <v>0</v>
      </c>
    </row>
    <row r="13" spans="1:4" ht="15" customHeight="1" thickBot="1" x14ac:dyDescent="0.45">
      <c r="A13" s="182" t="s">
        <v>22</v>
      </c>
      <c r="B13" s="102"/>
      <c r="C13" s="103" t="e">
        <f>C12/C9</f>
        <v>#DIV/0!</v>
      </c>
      <c r="D13" s="104" t="e">
        <f t="shared" ref="D13" si="2">D12/D9</f>
        <v>#DIV/0!</v>
      </c>
    </row>
    <row r="14" spans="1:4" ht="15" customHeight="1" x14ac:dyDescent="0.4">
      <c r="A14" s="180" t="s">
        <v>23</v>
      </c>
      <c r="B14" s="29"/>
      <c r="C14" s="141"/>
      <c r="D14" s="142"/>
    </row>
    <row r="15" spans="1:4" ht="15" customHeight="1" x14ac:dyDescent="0.4">
      <c r="A15" s="178" t="s">
        <v>26</v>
      </c>
      <c r="B15" s="10" t="s">
        <v>27</v>
      </c>
      <c r="C15" s="127">
        <f>C8*C14</f>
        <v>0</v>
      </c>
      <c r="D15" s="128">
        <f>D8*D14</f>
        <v>0</v>
      </c>
    </row>
    <row r="16" spans="1:4" ht="15" customHeight="1" x14ac:dyDescent="0.4">
      <c r="A16" s="178" t="s">
        <v>28</v>
      </c>
      <c r="B16" s="10"/>
      <c r="C16" s="143"/>
      <c r="D16" s="144"/>
    </row>
    <row r="17" spans="1:4" ht="15" customHeight="1" x14ac:dyDescent="0.4">
      <c r="A17" s="178" t="s">
        <v>31</v>
      </c>
      <c r="B17" s="10" t="s">
        <v>27</v>
      </c>
      <c r="C17" s="137">
        <f>C$8*C16</f>
        <v>0</v>
      </c>
      <c r="D17" s="138">
        <f>D$8*D16</f>
        <v>0</v>
      </c>
    </row>
    <row r="18" spans="1:4" s="1" customFormat="1" ht="15" customHeight="1" x14ac:dyDescent="0.4">
      <c r="A18" s="183" t="s">
        <v>32</v>
      </c>
      <c r="B18" s="12"/>
      <c r="C18" s="145"/>
      <c r="D18" s="98">
        <f>C18*(1-30%)</f>
        <v>0</v>
      </c>
    </row>
    <row r="19" spans="1:4" ht="15" customHeight="1" x14ac:dyDescent="0.4">
      <c r="A19" s="178" t="s">
        <v>34</v>
      </c>
      <c r="B19" s="10" t="s">
        <v>27</v>
      </c>
      <c r="C19" s="137">
        <f>C$8*C18</f>
        <v>0</v>
      </c>
      <c r="D19" s="138">
        <f>D$8*D18</f>
        <v>0</v>
      </c>
    </row>
    <row r="20" spans="1:4" ht="15" customHeight="1" x14ac:dyDescent="0.4">
      <c r="A20" s="184" t="s">
        <v>35</v>
      </c>
      <c r="B20" s="105" t="s">
        <v>27</v>
      </c>
      <c r="C20" s="106">
        <f>SUMIFS(C14:C19,$B14:$B19,$B20)</f>
        <v>0</v>
      </c>
      <c r="D20" s="107">
        <f>SUMIFS(D14:D19,$B14:$B19,$B20)</f>
        <v>0</v>
      </c>
    </row>
    <row r="21" spans="1:4" ht="15" customHeight="1" thickBot="1" x14ac:dyDescent="0.45">
      <c r="A21" s="185" t="s">
        <v>37</v>
      </c>
      <c r="B21" s="108"/>
      <c r="C21" s="109" t="e">
        <f>C20+C13</f>
        <v>#DIV/0!</v>
      </c>
      <c r="D21" s="110" t="e">
        <f>D20+D13</f>
        <v>#DIV/0!</v>
      </c>
    </row>
    <row r="22" spans="1:4" ht="15" customHeight="1" x14ac:dyDescent="0.4">
      <c r="A22" s="186" t="s">
        <v>38</v>
      </c>
      <c r="B22" s="30"/>
      <c r="C22" s="36"/>
      <c r="D22" s="37"/>
    </row>
    <row r="23" spans="1:4" ht="15" customHeight="1" thickBot="1" x14ac:dyDescent="0.45">
      <c r="A23" s="187" t="s">
        <v>40</v>
      </c>
      <c r="B23" s="111"/>
      <c r="C23" s="129" t="e">
        <f>C21/C22</f>
        <v>#DIV/0!</v>
      </c>
      <c r="D23" s="130" t="e">
        <f>D21/D22</f>
        <v>#DIV/0!</v>
      </c>
    </row>
    <row r="24" spans="1:4" ht="15" customHeight="1" x14ac:dyDescent="0.4">
      <c r="A24" s="188" t="s">
        <v>42</v>
      </c>
      <c r="B24" s="31"/>
      <c r="C24" s="32" t="s">
        <v>43</v>
      </c>
      <c r="D24" s="33" t="s">
        <v>44</v>
      </c>
    </row>
    <row r="25" spans="1:4" ht="15" customHeight="1" x14ac:dyDescent="0.4">
      <c r="A25" s="189" t="s">
        <v>45</v>
      </c>
      <c r="B25" s="10"/>
      <c r="C25" s="146"/>
      <c r="D25" s="26"/>
    </row>
    <row r="26" spans="1:4" ht="15" customHeight="1" x14ac:dyDescent="0.4">
      <c r="A26" s="189" t="s">
        <v>47</v>
      </c>
      <c r="B26" s="10"/>
      <c r="C26" s="11"/>
      <c r="D26" s="147"/>
    </row>
    <row r="27" spans="1:4" s="1" customFormat="1" ht="15" customHeight="1" x14ac:dyDescent="0.4">
      <c r="A27" s="190" t="s">
        <v>49</v>
      </c>
      <c r="B27" s="12" t="s">
        <v>50</v>
      </c>
      <c r="C27" s="149"/>
      <c r="D27" s="148"/>
    </row>
    <row r="28" spans="1:4" s="1" customFormat="1" ht="15" customHeight="1" thickBot="1" x14ac:dyDescent="0.45">
      <c r="A28" s="191" t="s">
        <v>52</v>
      </c>
      <c r="B28" s="112"/>
      <c r="C28" s="113">
        <f>C25*C27</f>
        <v>0</v>
      </c>
      <c r="D28" s="114">
        <f>D26*D27</f>
        <v>0</v>
      </c>
    </row>
    <row r="29" spans="1:4" ht="15" customHeight="1" x14ac:dyDescent="0.4">
      <c r="A29" s="192" t="s">
        <v>54</v>
      </c>
      <c r="B29" s="28"/>
      <c r="C29" s="150"/>
      <c r="D29" s="151"/>
    </row>
    <row r="30" spans="1:4" ht="15" customHeight="1" x14ac:dyDescent="0.4">
      <c r="A30" s="184" t="s">
        <v>56</v>
      </c>
      <c r="B30" s="115"/>
      <c r="C30" s="116">
        <f>C28*C29</f>
        <v>0</v>
      </c>
      <c r="D30" s="117">
        <f>D28*D29</f>
        <v>0</v>
      </c>
    </row>
    <row r="31" spans="1:4" ht="15" customHeight="1" x14ac:dyDescent="0.4">
      <c r="A31" s="178" t="s">
        <v>58</v>
      </c>
      <c r="B31" s="10"/>
      <c r="C31" s="153"/>
      <c r="D31" s="152"/>
    </row>
    <row r="32" spans="1:4" ht="15" customHeight="1" x14ac:dyDescent="0.4">
      <c r="A32" s="178" t="s">
        <v>60</v>
      </c>
      <c r="B32" s="10"/>
      <c r="C32" s="154"/>
      <c r="D32" s="147"/>
    </row>
    <row r="33" spans="1:4" ht="15" customHeight="1" x14ac:dyDescent="0.4">
      <c r="A33" s="178" t="s">
        <v>62</v>
      </c>
      <c r="B33" s="10"/>
      <c r="C33" s="153"/>
      <c r="D33" s="152"/>
    </row>
    <row r="34" spans="1:4" ht="15" customHeight="1" x14ac:dyDescent="0.4">
      <c r="A34" s="184" t="s">
        <v>64</v>
      </c>
      <c r="B34" s="115"/>
      <c r="C34" s="116">
        <f>C31*C32+C33</f>
        <v>0</v>
      </c>
      <c r="D34" s="117">
        <f>D31*D32+D33</f>
        <v>0</v>
      </c>
    </row>
    <row r="35" spans="1:4" ht="15" customHeight="1" x14ac:dyDescent="0.4">
      <c r="A35" s="193"/>
      <c r="B35" s="13"/>
      <c r="C35" s="15"/>
      <c r="D35" s="38"/>
    </row>
    <row r="36" spans="1:4" ht="15" customHeight="1" x14ac:dyDescent="0.4">
      <c r="A36" s="194" t="s">
        <v>66</v>
      </c>
      <c r="B36" s="118"/>
      <c r="C36" s="119">
        <f>C30+C34</f>
        <v>0</v>
      </c>
      <c r="D36" s="120">
        <f>D30+D34</f>
        <v>0</v>
      </c>
    </row>
    <row r="37" spans="1:4" ht="15" customHeight="1" x14ac:dyDescent="0.4">
      <c r="A37" s="195"/>
      <c r="B37" s="14"/>
      <c r="C37" s="14"/>
      <c r="D37" s="39"/>
    </row>
    <row r="38" spans="1:4" ht="15" customHeight="1" x14ac:dyDescent="0.4">
      <c r="A38" s="196" t="s">
        <v>68</v>
      </c>
      <c r="B38" s="121"/>
      <c r="C38" s="122" t="e">
        <f>C23+C36</f>
        <v>#DIV/0!</v>
      </c>
      <c r="D38" s="123" t="e">
        <f>D23+D36</f>
        <v>#DIV/0!</v>
      </c>
    </row>
    <row r="39" spans="1:4" ht="15" customHeight="1" thickBot="1" x14ac:dyDescent="0.45">
      <c r="A39" s="197" t="s">
        <v>70</v>
      </c>
      <c r="B39" s="27"/>
      <c r="C39" s="40" t="e">
        <f>(C38-MAX($C38:$D38))/MAX($C38:$D38)</f>
        <v>#DIV/0!</v>
      </c>
      <c r="D39" s="41" t="e">
        <f>(D38-MAX($C38:$D38))/MAX($C38:$D38)</f>
        <v>#DIV/0!</v>
      </c>
    </row>
  </sheetData>
  <sheetProtection algorithmName="SHA-512" hashValue="uUQmlDEz5t5UEYk8tKsl/NITkV7fuz40PUZ5eMIN/Sk/mkKzcJ67nCsMgAKxIeMl2iXqQkkT3L6I4rC2akfbvA==" saltValue="C39mszOeUzqlPNuLmQTuow==" spinCount="100000" sheet="1" objects="1" scenarios="1" formatCells="0" selectLockedCells="1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Exemple</vt:lpstr>
      <vt:lpstr>Calcul TCO</vt:lpstr>
      <vt:lpstr>'Calcul TCO'!Zone_d_impression</vt:lpstr>
      <vt:lpstr>Exemple!Zone_d_impression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Jerome PRINCET</dc:creator>
  <cp:keywords/>
  <dc:description/>
  <cp:lastModifiedBy>SORGO Eric</cp:lastModifiedBy>
  <cp:revision/>
  <dcterms:created xsi:type="dcterms:W3CDTF">2026-03-16T15:22:36Z</dcterms:created>
  <dcterms:modified xsi:type="dcterms:W3CDTF">2026-06-05T09:35:26Z</dcterms:modified>
  <cp:category/>
  <cp:contentStatus/>
</cp:coreProperties>
</file>